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l.marcotte\Desktop\"/>
    </mc:Choice>
  </mc:AlternateContent>
  <xr:revisionPtr revIDLastSave="0" documentId="13_ncr:1_{90B838BC-05ED-4BC5-96BF-3D5A5EB40002}" xr6:coauthVersionLast="47" xr6:coauthVersionMax="47" xr10:uidLastSave="{00000000-0000-0000-0000-000000000000}"/>
  <bookViews>
    <workbookView xWindow="660" yWindow="300" windowWidth="27885" windowHeight="14640" tabRatio="777" xr2:uid="{E1059D8E-D7FE-402D-BE34-9F7366027D47}"/>
  </bookViews>
  <sheets>
    <sheet name="GREASE-SEPTIC-Savings" sheetId="3" r:id="rId1"/>
  </sheets>
  <definedNames>
    <definedName name="_xlnm.Print_Area" localSheetId="0">'GREASE-SEPTIC-Savings'!$B$1:$I$26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" l="1"/>
  <c r="F22" i="3"/>
  <c r="F20" i="3"/>
  <c r="H16" i="3"/>
  <c r="H15" i="3"/>
  <c r="H14" i="3" s="1"/>
  <c r="H13" i="3"/>
  <c r="H11" i="3"/>
  <c r="F23" i="3" s="1"/>
  <c r="H20" i="3" l="1"/>
  <c r="I20" i="3" s="1"/>
  <c r="H12" i="3"/>
  <c r="I22" i="3"/>
  <c r="F21" i="3"/>
  <c r="F24" i="3"/>
  <c r="H23" i="3" l="1"/>
  <c r="I23" i="3" s="1"/>
  <c r="H24" i="3"/>
  <c r="I24" i="3" s="1"/>
  <c r="H21" i="3"/>
  <c r="I21" i="3" s="1"/>
  <c r="I25" i="3" l="1"/>
  <c r="I26" i="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<sst xmlns="http://schemas.openxmlformats.org/spreadsheetml/2006/main" count="61" uniqueCount="52">
  <si>
    <t>TRADITIONAL SYSTEM</t>
  </si>
  <si>
    <t>OMEGA TECHNOLOGY</t>
  </si>
  <si>
    <t>SAVING PER DAY</t>
  </si>
  <si>
    <t>US gallons</t>
  </si>
  <si>
    <t>Pumped septic tanks per day</t>
  </si>
  <si>
    <t>tanks</t>
  </si>
  <si>
    <t>Typical tank content</t>
  </si>
  <si>
    <t>Disposal Cost</t>
  </si>
  <si>
    <t>per US gallon</t>
  </si>
  <si>
    <t>Traveling distance for disposal</t>
  </si>
  <si>
    <t>miles (Round trip to disposal site)</t>
  </si>
  <si>
    <t>per miles (Average)</t>
  </si>
  <si>
    <t>Labor Cost</t>
  </si>
  <si>
    <t>per hour (Average including operator)</t>
  </si>
  <si>
    <t>DISPOSAL COST</t>
  </si>
  <si>
    <t>TRANSPORTATION COST</t>
  </si>
  <si>
    <t xml:space="preserve">  Total operational working days per year:</t>
  </si>
  <si>
    <t>Grand total saving for one operation year:</t>
  </si>
  <si>
    <t>Total saving per day:</t>
  </si>
  <si>
    <t>per day</t>
  </si>
  <si>
    <t>Time required to collect a tank</t>
  </si>
  <si>
    <t>minutes</t>
  </si>
  <si>
    <t>Additionnal time for Recycling</t>
  </si>
  <si>
    <t>Round trip time to disposal site</t>
  </si>
  <si>
    <t>Percentage of SOLID in tank</t>
  </si>
  <si>
    <t>LABOR COST</t>
  </si>
  <si>
    <t>Disposal time at site</t>
  </si>
  <si>
    <t>Solid content per tank</t>
  </si>
  <si>
    <t>gallons</t>
  </si>
  <si>
    <t xml:space="preserve">Scum and sludge collecting only. </t>
  </si>
  <si>
    <r>
      <t xml:space="preserve">Number of trips to disposal site </t>
    </r>
    <r>
      <rPr>
        <b/>
        <sz val="11"/>
        <color rgb="FFFF0000"/>
        <rFont val="Ubuntu"/>
        <family val="2"/>
      </rPr>
      <t>NON RECYCLER</t>
    </r>
  </si>
  <si>
    <r>
      <t xml:space="preserve">Number of trips to disposal site </t>
    </r>
    <r>
      <rPr>
        <b/>
        <sz val="11"/>
        <color rgb="FF00B050"/>
        <rFont val="Ubuntu"/>
        <family val="2"/>
      </rPr>
      <t>OMEGA RECYCLER</t>
    </r>
  </si>
  <si>
    <t>Diesel Cost</t>
  </si>
  <si>
    <t>per gallon</t>
  </si>
  <si>
    <t>Truck services/usage cost</t>
  </si>
  <si>
    <t xml:space="preserve">Diesel consumption for truck </t>
  </si>
  <si>
    <t>miles per gallon</t>
  </si>
  <si>
    <t>per mile</t>
  </si>
  <si>
    <t>Truck operation cost during transportation</t>
  </si>
  <si>
    <t xml:space="preserve">Total time in a day for Sludge disposal at site (hours):                                       </t>
  </si>
  <si>
    <t>Total time in a day for transportation to disposal site (hours)</t>
  </si>
  <si>
    <t xml:space="preserve">Total time in a day for tanks collecting (hours):                                   </t>
  </si>
  <si>
    <t>10 Wheels truck capacity</t>
  </si>
  <si>
    <t>Collecting the whole content of tanks</t>
  </si>
  <si>
    <t>US  gallon</t>
  </si>
  <si>
    <t>Trips to disposal site of a 10 wheels traditional truck.</t>
  </si>
  <si>
    <t>Trips to disposal site of a 10 wheels OMEGA RECYCLER truck.</t>
  </si>
  <si>
    <t>days</t>
  </si>
  <si>
    <r>
      <t xml:space="preserve">Number of tanks content in </t>
    </r>
    <r>
      <rPr>
        <b/>
        <sz val="11"/>
        <color rgb="FFFF0000"/>
        <rFont val="Ubuntu"/>
        <family val="2"/>
      </rPr>
      <t xml:space="preserve">Traditionnal </t>
    </r>
    <r>
      <rPr>
        <b/>
        <sz val="11"/>
        <color theme="1"/>
        <rFont val="Ubuntu"/>
        <family val="2"/>
      </rPr>
      <t>Truck</t>
    </r>
  </si>
  <si>
    <r>
      <t xml:space="preserve">Number of tanks content in </t>
    </r>
    <r>
      <rPr>
        <b/>
        <sz val="11"/>
        <color rgb="FF00B050"/>
        <rFont val="Ubuntu"/>
        <family val="2"/>
      </rPr>
      <t>OMEGA Recycleur</t>
    </r>
    <r>
      <rPr>
        <b/>
        <sz val="11"/>
        <color rgb="FFFF0000"/>
        <rFont val="Ubuntu"/>
        <family val="2"/>
      </rPr>
      <t xml:space="preserve"> </t>
    </r>
    <r>
      <rPr>
        <b/>
        <sz val="11"/>
        <color theme="1"/>
        <rFont val="Ubuntu"/>
        <family val="2"/>
      </rPr>
      <t>Truck</t>
    </r>
  </si>
  <si>
    <t>OPERATING COST - GREASE/SEPTIC APPLICATION</t>
  </si>
  <si>
    <t>The numbers in the yellow boxes can be modified to reflect your reality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</si>
</sst>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Ubuntu"/>
      <family val="2"/>
    </font>
    <font>
      <b/>
      <sz val="11"/>
      <color theme="3" tint="-0.249977111117893"/>
      <name val="Ubuntu"/>
      <family val="2"/>
    </font>
    <font>
      <sz val="11"/>
      <color theme="1"/>
      <name val="Ubuntu"/>
      <family val="2"/>
    </font>
    <font>
      <b/>
      <sz val="11"/>
      <color theme="1"/>
      <name val="Ubuntu"/>
      <family val="2"/>
    </font>
    <font>
      <b/>
      <sz val="12"/>
      <color theme="8" tint="-0.249977111117893"/>
      <name val="Ubuntu"/>
      <family val="2"/>
    </font>
    <font>
      <b/>
      <sz val="11"/>
      <color rgb="FFFF0000"/>
      <name val="Ubuntu"/>
      <family val="2"/>
    </font>
    <font>
      <b/>
      <sz val="11"/>
      <color rgb="FF00B050"/>
      <name val="Ubuntu"/>
      <family val="2"/>
    </font>
    <font>
      <b/>
      <sz val="12"/>
      <color theme="3" tint="-0.249977111117893"/>
      <name val="Ubuntu"/>
      <family val="2"/>
    </font>
    <font>
      <b/>
      <u/>
      <sz val="16"/>
      <color theme="1"/>
      <name val="Ubuntu"/>
      <family val="2"/>
    </font>
    <font>
      <b/>
      <sz val="16"/>
      <color rgb="FF00B050"/>
      <name val="Ubuntu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lef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44" fontId="4" fillId="0" borderId="0" xfId="1" applyFont="1"/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/>
    </xf>
    <xf numFmtId="44" fontId="3" fillId="0" borderId="1" xfId="0" applyNumberFormat="1" applyFont="1" applyBorder="1" applyAlignment="1">
      <alignment horizontal="right" vertical="center" wrapText="1"/>
    </xf>
    <xf numFmtId="44" fontId="3" fillId="0" borderId="1" xfId="1" applyFont="1" applyBorder="1" applyAlignment="1">
      <alignment horizontal="center" vertical="center" wrapText="1"/>
    </xf>
    <xf numFmtId="44" fontId="4" fillId="0" borderId="0" xfId="0" applyNumberFormat="1" applyFont="1"/>
    <xf numFmtId="0" fontId="10" fillId="0" borderId="0" xfId="0" applyFont="1"/>
    <xf numFmtId="44" fontId="11" fillId="0" borderId="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13" fillId="0" borderId="0" xfId="3"/>
    <xf numFmtId="0" fontId="4" fillId="2" borderId="0" xfId="0" applyFont="1" applyFill="1"/>
    <xf numFmtId="0" fontId="5" fillId="2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4" fillId="3" borderId="0" xfId="0" applyFont="1" applyFill="1" applyAlignment="1" applyProtection="1">
      <alignment horizontal="center" vertical="center"/>
      <protection locked="0"/>
    </xf>
    <xf numFmtId="9" fontId="4" fillId="3" borderId="0" xfId="2" applyFont="1" applyFill="1" applyAlignment="1" applyProtection="1">
      <alignment horizontal="center" vertical="center"/>
      <protection locked="0"/>
    </xf>
    <xf numFmtId="44" fontId="4" fillId="3" borderId="0" xfId="1" applyFont="1" applyFill="1" applyAlignment="1" applyProtection="1">
      <alignment horizontal="center" vertical="center"/>
      <protection locked="0"/>
    </xf>
    <xf numFmtId="0" fontId="4" fillId="3" borderId="0" xfId="1" applyNumberFormat="1" applyFont="1" applyFill="1" applyAlignment="1" applyProtection="1">
      <alignment horizontal="center" vertical="center"/>
      <protection locked="0"/>
    </xf>
    <xf numFmtId="44" fontId="4" fillId="3" borderId="0" xfId="1" applyFont="1" applyFill="1" applyProtection="1">
      <protection locked="0"/>
    </xf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79177-B86F-4C81-8405-A7FD19966DDD}">
  <sheetPr>
    <pageSetUpPr fitToPage="1"/>
  </sheetPr>
  <dimension ref="B1:L122"/>
  <sheetViews>
    <sheetView showGridLines="0" tabSelected="1" zoomScaleNormal="100" workbookViewId="0">
      <selection activeCell="C23" sqref="C23"/>
    </sheetView>
  </sheetViews>
  <sheetFormatPr baseColWidth="10" defaultRowHeight="15" x14ac:dyDescent="0.25"/>
  <cols>
    <col min="1" max="1" width="10.42578125" customWidth="1"/>
    <col min="2" max="2" width="33.85546875" customWidth="1"/>
    <col min="3" max="3" width="14" customWidth="1"/>
    <col min="4" max="4" width="30.140625" customWidth="1"/>
    <col min="5" max="5" width="30" customWidth="1"/>
    <col min="6" max="6" width="15.28515625" customWidth="1"/>
    <col min="7" max="7" width="35.7109375" customWidth="1"/>
    <col min="8" max="8" width="14.140625" customWidth="1"/>
    <col min="9" max="9" width="23.42578125" customWidth="1"/>
  </cols>
  <sheetData>
    <row r="1" spans="2:12" ht="15" customHeight="1" x14ac:dyDescent="0.25">
      <c r="B1" s="22"/>
      <c r="E1" s="23"/>
      <c r="F1" s="24"/>
      <c r="G1" s="37" t="e" vm="1">
        <v>#VALUE!</v>
      </c>
      <c r="H1" s="37"/>
    </row>
    <row r="2" spans="2:12" ht="15" customHeight="1" x14ac:dyDescent="0.25">
      <c r="B2" s="22"/>
      <c r="G2" s="37"/>
      <c r="H2" s="37"/>
    </row>
    <row r="3" spans="2:12" ht="26.45" customHeight="1" x14ac:dyDescent="0.35">
      <c r="B3" s="20" t="s">
        <v>50</v>
      </c>
      <c r="C3" s="7"/>
      <c r="D3" s="7"/>
      <c r="E3" s="7"/>
      <c r="F3" s="7"/>
      <c r="G3" s="37"/>
      <c r="H3" s="37"/>
      <c r="I3" s="7"/>
      <c r="J3" s="7"/>
      <c r="K3" s="7"/>
      <c r="L3" s="7"/>
    </row>
    <row r="4" spans="2:12" ht="18" customHeight="1" x14ac:dyDescent="0.3">
      <c r="B4" s="8" t="s">
        <v>42</v>
      </c>
      <c r="C4" s="38">
        <v>3800</v>
      </c>
      <c r="D4" s="7" t="s">
        <v>3</v>
      </c>
      <c r="E4" s="7"/>
      <c r="G4" s="37"/>
      <c r="H4" s="37"/>
      <c r="J4" s="7"/>
      <c r="K4" s="7"/>
      <c r="L4" s="7"/>
    </row>
    <row r="5" spans="2:12" ht="18" customHeight="1" x14ac:dyDescent="0.3">
      <c r="B5" s="8" t="s">
        <v>4</v>
      </c>
      <c r="C5" s="41">
        <v>8</v>
      </c>
      <c r="D5" s="7" t="s">
        <v>5</v>
      </c>
      <c r="E5" s="7"/>
      <c r="G5" s="37"/>
      <c r="H5" s="37"/>
      <c r="J5" s="7"/>
      <c r="K5" s="7"/>
      <c r="L5" s="7"/>
    </row>
    <row r="6" spans="2:12" ht="18" customHeight="1" x14ac:dyDescent="0.3">
      <c r="B6" s="8" t="s">
        <v>6</v>
      </c>
      <c r="C6" s="41">
        <v>1000</v>
      </c>
      <c r="D6" s="7" t="s">
        <v>44</v>
      </c>
      <c r="E6" s="7"/>
      <c r="G6" s="37"/>
      <c r="H6" s="37"/>
      <c r="J6" s="7"/>
      <c r="K6" s="7"/>
      <c r="L6" s="7"/>
    </row>
    <row r="7" spans="2:12" ht="18" customHeight="1" x14ac:dyDescent="0.35">
      <c r="B7" s="8" t="s">
        <v>24</v>
      </c>
      <c r="C7" s="42">
        <v>0.4</v>
      </c>
      <c r="D7" s="7"/>
      <c r="E7" s="7"/>
      <c r="F7" s="39" t="s">
        <v>51</v>
      </c>
      <c r="G7" s="40"/>
      <c r="H7" s="40"/>
      <c r="I7" s="40"/>
      <c r="J7" s="7"/>
      <c r="K7" s="7"/>
      <c r="L7" s="7"/>
    </row>
    <row r="8" spans="2:12" ht="18" customHeight="1" x14ac:dyDescent="0.3">
      <c r="B8" s="8" t="s">
        <v>7</v>
      </c>
      <c r="C8" s="43">
        <v>0.1</v>
      </c>
      <c r="D8" s="7" t="s">
        <v>8</v>
      </c>
      <c r="E8" s="7"/>
      <c r="J8" s="7"/>
      <c r="K8" s="7"/>
      <c r="L8" s="7"/>
    </row>
    <row r="9" spans="2:12" ht="18" customHeight="1" x14ac:dyDescent="0.3">
      <c r="B9" s="8" t="s">
        <v>9</v>
      </c>
      <c r="C9" s="44">
        <v>30</v>
      </c>
      <c r="D9" s="7" t="s">
        <v>10</v>
      </c>
      <c r="E9" s="7"/>
      <c r="J9" s="7"/>
      <c r="K9" s="7"/>
      <c r="L9" s="7"/>
    </row>
    <row r="10" spans="2:12" ht="18" customHeight="1" x14ac:dyDescent="0.3">
      <c r="B10" s="8" t="s">
        <v>23</v>
      </c>
      <c r="C10" s="44">
        <v>60</v>
      </c>
      <c r="D10" s="7" t="s">
        <v>21</v>
      </c>
      <c r="E10" s="7"/>
      <c r="F10" s="7"/>
      <c r="G10" s="7"/>
      <c r="H10" s="9"/>
      <c r="I10" s="7"/>
      <c r="J10" s="7"/>
      <c r="K10" s="7"/>
      <c r="L10" s="7"/>
    </row>
    <row r="11" spans="2:12" ht="18" customHeight="1" x14ac:dyDescent="0.3">
      <c r="B11" s="8" t="s">
        <v>32</v>
      </c>
      <c r="C11" s="45">
        <v>4.0999999999999996</v>
      </c>
      <c r="D11" s="7" t="s">
        <v>33</v>
      </c>
      <c r="E11" s="7"/>
      <c r="F11" s="7"/>
      <c r="G11" s="16" t="s">
        <v>30</v>
      </c>
      <c r="H11" s="15">
        <f>ROUNDUP(C6*C5/C4,0)</f>
        <v>3</v>
      </c>
      <c r="I11" s="7" t="s">
        <v>19</v>
      </c>
      <c r="J11" s="7"/>
      <c r="K11" s="7"/>
      <c r="L11" s="7"/>
    </row>
    <row r="12" spans="2:12" ht="18" customHeight="1" x14ac:dyDescent="0.3">
      <c r="B12" s="8" t="s">
        <v>35</v>
      </c>
      <c r="C12" s="44">
        <v>6.7</v>
      </c>
      <c r="D12" s="7" t="s">
        <v>36</v>
      </c>
      <c r="E12" s="7"/>
      <c r="F12" s="7"/>
      <c r="G12" s="16" t="s">
        <v>31</v>
      </c>
      <c r="H12" s="15">
        <f>ROUNDUP($H$15*$C$5/$C$4,0)</f>
        <v>1</v>
      </c>
      <c r="I12" t="s">
        <v>19</v>
      </c>
      <c r="J12" s="7"/>
      <c r="K12" s="7"/>
      <c r="L12" s="7"/>
    </row>
    <row r="13" spans="2:12" ht="18" customHeight="1" x14ac:dyDescent="0.3">
      <c r="B13" s="8" t="s">
        <v>34</v>
      </c>
      <c r="C13" s="45">
        <v>0.89</v>
      </c>
      <c r="D13" s="7" t="s">
        <v>37</v>
      </c>
      <c r="E13" s="7"/>
      <c r="F13" s="25"/>
      <c r="G13" s="26" t="s">
        <v>48</v>
      </c>
      <c r="H13" s="27">
        <f>C4/C6</f>
        <v>3.8</v>
      </c>
      <c r="I13" s="25" t="s">
        <v>5</v>
      </c>
      <c r="J13" s="7"/>
      <c r="K13" s="7"/>
      <c r="L13" s="7"/>
    </row>
    <row r="14" spans="2:12" ht="18" customHeight="1" x14ac:dyDescent="0.3">
      <c r="B14" s="8" t="s">
        <v>12</v>
      </c>
      <c r="C14" s="45">
        <v>70</v>
      </c>
      <c r="D14" s="7" t="s">
        <v>13</v>
      </c>
      <c r="E14" s="7"/>
      <c r="F14" s="25"/>
      <c r="G14" s="26" t="s">
        <v>49</v>
      </c>
      <c r="H14" s="28">
        <f>C4/H15</f>
        <v>9.5</v>
      </c>
      <c r="I14" s="25" t="s">
        <v>5</v>
      </c>
      <c r="J14" s="7"/>
      <c r="K14" s="7"/>
      <c r="L14" s="7"/>
    </row>
    <row r="15" spans="2:12" ht="18" customHeight="1" x14ac:dyDescent="0.3">
      <c r="B15" s="8" t="s">
        <v>20</v>
      </c>
      <c r="C15" s="38">
        <v>40</v>
      </c>
      <c r="D15" s="7" t="s">
        <v>21</v>
      </c>
      <c r="E15" s="7"/>
      <c r="F15" s="7"/>
      <c r="G15" s="16" t="s">
        <v>27</v>
      </c>
      <c r="H15" s="9">
        <f>C6*C7</f>
        <v>400</v>
      </c>
      <c r="I15" s="7" t="s">
        <v>28</v>
      </c>
      <c r="J15" s="7"/>
      <c r="K15" s="7"/>
      <c r="L15" s="7"/>
    </row>
    <row r="16" spans="2:12" ht="18" customHeight="1" x14ac:dyDescent="0.3">
      <c r="B16" s="8" t="s">
        <v>22</v>
      </c>
      <c r="C16" s="38">
        <v>5</v>
      </c>
      <c r="D16" s="7" t="s">
        <v>21</v>
      </c>
      <c r="E16" s="7"/>
      <c r="F16" s="7"/>
      <c r="G16" s="16" t="s">
        <v>38</v>
      </c>
      <c r="H16" s="10">
        <f>((1/C12)*C11)+C13</f>
        <v>1.5019402985074626</v>
      </c>
      <c r="I16" s="7" t="s">
        <v>11</v>
      </c>
      <c r="J16" s="7"/>
      <c r="K16" s="7"/>
      <c r="L16" s="7"/>
    </row>
    <row r="17" spans="2:12" ht="18" customHeight="1" x14ac:dyDescent="0.3">
      <c r="B17" s="8" t="s">
        <v>26</v>
      </c>
      <c r="C17" s="38">
        <v>20</v>
      </c>
      <c r="D17" s="7" t="s">
        <v>21</v>
      </c>
      <c r="E17" s="7"/>
      <c r="F17" s="7"/>
      <c r="G17" s="16" t="s">
        <v>16</v>
      </c>
      <c r="H17" s="41">
        <v>200</v>
      </c>
      <c r="I17" s="7" t="s">
        <v>47</v>
      </c>
      <c r="J17" s="7"/>
      <c r="K17" s="7"/>
      <c r="L17" s="7"/>
    </row>
    <row r="18" spans="2:12" ht="18" customHeight="1" x14ac:dyDescent="0.25">
      <c r="E18" s="7"/>
      <c r="F18" s="7"/>
      <c r="G18" s="7"/>
      <c r="H18" s="7"/>
      <c r="I18" s="7"/>
      <c r="J18" s="7"/>
      <c r="K18" s="7"/>
      <c r="L18" s="7"/>
    </row>
    <row r="19" spans="2:12" ht="22.9" customHeight="1" x14ac:dyDescent="0.25">
      <c r="B19" s="7"/>
      <c r="C19" s="7"/>
      <c r="D19" s="11"/>
      <c r="E19" s="31" t="s">
        <v>0</v>
      </c>
      <c r="F19" s="32"/>
      <c r="G19" s="31" t="s">
        <v>1</v>
      </c>
      <c r="H19" s="32"/>
      <c r="I19" s="13" t="s">
        <v>2</v>
      </c>
      <c r="J19" s="7"/>
      <c r="K19" s="7"/>
      <c r="L19" s="7"/>
    </row>
    <row r="20" spans="2:12" ht="50.45" customHeight="1" x14ac:dyDescent="0.25">
      <c r="B20" s="7"/>
      <c r="C20" s="7"/>
      <c r="D20" s="12" t="s">
        <v>14</v>
      </c>
      <c r="E20" s="1" t="s">
        <v>43</v>
      </c>
      <c r="F20" s="4">
        <f>C6*C5*C8</f>
        <v>800</v>
      </c>
      <c r="G20" s="1" t="s">
        <v>29</v>
      </c>
      <c r="H20" s="3">
        <f>H15*C8*C5</f>
        <v>320</v>
      </c>
      <c r="I20" s="2">
        <f>F20-H20</f>
        <v>480</v>
      </c>
      <c r="J20" s="7"/>
      <c r="K20" s="7"/>
      <c r="L20" s="7"/>
    </row>
    <row r="21" spans="2:12" ht="50.45" customHeight="1" x14ac:dyDescent="0.25">
      <c r="B21" s="7"/>
      <c r="C21" s="7"/>
      <c r="D21" s="12" t="s">
        <v>15</v>
      </c>
      <c r="E21" s="1" t="s">
        <v>45</v>
      </c>
      <c r="F21" s="3">
        <f>$C$9*H11*$H$16</f>
        <v>135.17462686567163</v>
      </c>
      <c r="G21" s="1" t="s">
        <v>46</v>
      </c>
      <c r="H21" s="3">
        <f>$C$9*H12*$H$16</f>
        <v>45.058208955223876</v>
      </c>
      <c r="I21" s="2">
        <f>F21-H21</f>
        <v>90.116417910447751</v>
      </c>
      <c r="J21" s="7"/>
      <c r="K21" s="7"/>
      <c r="L21" s="7"/>
    </row>
    <row r="22" spans="2:12" ht="50.45" customHeight="1" x14ac:dyDescent="0.25">
      <c r="B22" s="7"/>
      <c r="C22" s="7"/>
      <c r="D22" s="33" t="s">
        <v>25</v>
      </c>
      <c r="E22" s="1" t="s">
        <v>41</v>
      </c>
      <c r="F22" s="6">
        <f>$C$5*($C$15/60)</f>
        <v>5.333333333333333</v>
      </c>
      <c r="G22" s="1" t="s">
        <v>41</v>
      </c>
      <c r="H22" s="5">
        <f>$C$5*(($C$15+C16)/60)</f>
        <v>6</v>
      </c>
      <c r="I22" s="17">
        <f>(F22*$C$14)-(H22*$C$14)</f>
        <v>-46.666666666666686</v>
      </c>
      <c r="J22" s="7"/>
      <c r="K22" s="7"/>
      <c r="L22" s="7"/>
    </row>
    <row r="23" spans="2:12" ht="50.45" customHeight="1" x14ac:dyDescent="0.25">
      <c r="B23" s="7"/>
      <c r="C23" s="7"/>
      <c r="D23" s="33"/>
      <c r="E23" s="1" t="s">
        <v>40</v>
      </c>
      <c r="F23" s="5">
        <f>($C$10/60)*$H$11</f>
        <v>3</v>
      </c>
      <c r="G23" s="1" t="s">
        <v>40</v>
      </c>
      <c r="H23" s="5">
        <f>($C$10/60)*$H$12</f>
        <v>1</v>
      </c>
      <c r="I23" s="17">
        <f>(F23*$C$14)-(H23*$C$14)</f>
        <v>140</v>
      </c>
      <c r="J23" s="19"/>
      <c r="K23" s="7"/>
      <c r="L23" s="7"/>
    </row>
    <row r="24" spans="2:12" ht="50.45" customHeight="1" x14ac:dyDescent="0.25">
      <c r="B24" s="7"/>
      <c r="C24" s="7"/>
      <c r="D24" s="34"/>
      <c r="E24" s="14" t="s">
        <v>39</v>
      </c>
      <c r="F24" s="6">
        <f>$C$17*$H$11/60</f>
        <v>1</v>
      </c>
      <c r="G24" s="14" t="s">
        <v>39</v>
      </c>
      <c r="H24" s="6">
        <f>$C$17*$H$12/60</f>
        <v>0.33333333333333331</v>
      </c>
      <c r="I24" s="17">
        <f>(F24*$C$14)-(H24*$C$14)</f>
        <v>46.666666666666671</v>
      </c>
      <c r="J24" s="7"/>
      <c r="K24" s="7"/>
      <c r="L24" s="7"/>
    </row>
    <row r="25" spans="2:12" ht="30.6" customHeight="1" thickBot="1" x14ac:dyDescent="0.3">
      <c r="B25" s="7"/>
      <c r="C25" s="7"/>
      <c r="D25" s="7"/>
      <c r="E25" s="7"/>
      <c r="F25" s="7"/>
      <c r="G25" s="35" t="s">
        <v>18</v>
      </c>
      <c r="H25" s="36"/>
      <c r="I25" s="18">
        <f>SUM(I20:I24)</f>
        <v>710.11641791044769</v>
      </c>
      <c r="J25" s="7"/>
      <c r="K25" s="7"/>
      <c r="L25" s="7"/>
    </row>
    <row r="26" spans="2:12" ht="30.6" customHeight="1" thickBot="1" x14ac:dyDescent="0.3">
      <c r="B26" s="7"/>
      <c r="C26" s="7"/>
      <c r="D26" s="7"/>
      <c r="E26" s="7"/>
      <c r="F26" s="7"/>
      <c r="G26" s="29" t="s">
        <v>17</v>
      </c>
      <c r="H26" s="30"/>
      <c r="I26" s="21">
        <f>I25*H17</f>
        <v>142023.28358208953</v>
      </c>
      <c r="J26" s="7"/>
      <c r="K26" s="7"/>
      <c r="L26" s="7"/>
    </row>
    <row r="27" spans="2:12" ht="15.75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2:12" ht="15.75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2:12" ht="15.75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2:12" ht="15.75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2:12" ht="15.75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2:12" ht="15.75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2:12" ht="15.75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2:12" ht="15.75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2:12" ht="15.75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2:12" ht="15.75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2:12" ht="15.75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2:12" ht="15.75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2:12" ht="15.75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2:12" ht="15.75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2:12" ht="15.75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2:12" ht="15.75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2:12" ht="15.75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2:12" ht="15.75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12" ht="15.75" x14ac:dyDescent="0.2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2:12" ht="15.75" x14ac:dyDescent="0.2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2:12" ht="15.75" x14ac:dyDescent="0.2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2:12" ht="15.75" x14ac:dyDescent="0.2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2:12" ht="15.75" x14ac:dyDescent="0.2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2:12" ht="15.75" x14ac:dyDescent="0.2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2:12" ht="15.75" x14ac:dyDescent="0.2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2:12" ht="15.75" x14ac:dyDescent="0.2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2:12" ht="15.75" x14ac:dyDescent="0.2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2:12" ht="15.75" x14ac:dyDescent="0.25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2:12" ht="15.75" x14ac:dyDescent="0.2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2:12" ht="15.75" x14ac:dyDescent="0.2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2:12" ht="15.75" x14ac:dyDescent="0.2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2:12" ht="15.75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2:12" ht="15.75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2:12" ht="15.75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2:12" ht="15.75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2:12" ht="15.75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2:12" ht="15.75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2:12" ht="15.75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2:12" ht="15.75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2:12" ht="15.75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2:12" ht="15.75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2:12" ht="15.75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2:12" ht="15.75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2:12" ht="15.75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2:12" ht="15.75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2:12" ht="15.75" x14ac:dyDescent="0.25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2:12" ht="15.75" x14ac:dyDescent="0.25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2:12" ht="15.75" x14ac:dyDescent="0.2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2:12" ht="15.75" x14ac:dyDescent="0.25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2:12" ht="15.75" x14ac:dyDescent="0.2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2:12" ht="15.75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2:12" ht="15.75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2:12" ht="15.75" x14ac:dyDescent="0.2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2:12" ht="15.75" x14ac:dyDescent="0.2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2:12" ht="15.75" x14ac:dyDescent="0.2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2:12" ht="15.75" x14ac:dyDescent="0.2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2:12" ht="15.75" x14ac:dyDescent="0.25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2:12" ht="15.75" x14ac:dyDescent="0.25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2:12" ht="15.75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2:12" ht="15.75" x14ac:dyDescent="0.2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</row>
    <row r="87" spans="2:12" ht="15.75" x14ac:dyDescent="0.25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2:12" ht="15.75" x14ac:dyDescent="0.2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2:12" ht="15.75" x14ac:dyDescent="0.25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2:12" ht="15.75" x14ac:dyDescent="0.25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2:12" ht="15.75" x14ac:dyDescent="0.25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2:12" ht="15.75" x14ac:dyDescent="0.25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2:12" ht="15.75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</row>
    <row r="94" spans="2:12" ht="15.75" x14ac:dyDescent="0.2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2:12" ht="15.75" x14ac:dyDescent="0.2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2:12" ht="15.75" x14ac:dyDescent="0.2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2:12" ht="15.75" x14ac:dyDescent="0.25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2:12" ht="15.75" x14ac:dyDescent="0.2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2:12" ht="15.75" x14ac:dyDescent="0.25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</row>
    <row r="100" spans="2:12" ht="15.75" x14ac:dyDescent="0.25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2:12" ht="15.75" x14ac:dyDescent="0.25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2:12" ht="15.75" x14ac:dyDescent="0.25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2:12" ht="15.75" x14ac:dyDescent="0.25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</row>
    <row r="104" spans="2:12" ht="15.75" x14ac:dyDescent="0.25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2:12" ht="15.75" x14ac:dyDescent="0.25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2:12" ht="15.75" x14ac:dyDescent="0.25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2:12" ht="15.75" x14ac:dyDescent="0.25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2:12" ht="15.75" x14ac:dyDescent="0.25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2:12" ht="15.75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10" spans="2:12" ht="15.75" x14ac:dyDescent="0.25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2:12" ht="15.75" x14ac:dyDescent="0.2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2:12" ht="15.75" x14ac:dyDescent="0.25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2:12" ht="15.75" x14ac:dyDescent="0.25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2:12" ht="15.75" x14ac:dyDescent="0.25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2:12" ht="15.75" x14ac:dyDescent="0.25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</row>
    <row r="116" spans="2:12" ht="15.75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2:12" ht="15.75" x14ac:dyDescent="0.25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2:12" ht="15.75" x14ac:dyDescent="0.25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</row>
    <row r="119" spans="2:12" ht="15.75" x14ac:dyDescent="0.25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</row>
    <row r="120" spans="2:12" ht="15.75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2:12" ht="15.75" x14ac:dyDescent="0.25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</row>
    <row r="122" spans="2:12" ht="15.75" x14ac:dyDescent="0.25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</row>
  </sheetData>
  <sheetProtection sheet="1" objects="1" scenarios="1"/>
  <mergeCells count="6">
    <mergeCell ref="G1:H6"/>
    <mergeCell ref="G26:H26"/>
    <mergeCell ref="E19:F19"/>
    <mergeCell ref="G19:H19"/>
    <mergeCell ref="D22:D24"/>
    <mergeCell ref="G25:H25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GREASE-SEPTIC-Savings</vt:lpstr>
      <vt:lpstr>'GREASE-SEPTIC-Savings'!Zone_d_impression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Steeve Sheehy</dc:creator>
  <cp:lastModifiedBy>Rachel Marcotte</cp:lastModifiedBy>
  <cp:lastPrinted>2024-01-27T13:38:40Z</cp:lastPrinted>
  <dcterms:created xsi:type="dcterms:W3CDTF">2023-12-13T20:08:53Z</dcterms:created>
  <dcterms:modified xsi:type="dcterms:W3CDTF">2025-02-13T18:09:59Z</dcterms:modified>
</cp:coreProperties>
</file>